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DRO428.DOMNCA\Downloads\"/>
    </mc:Choice>
  </mc:AlternateContent>
  <bookViews>
    <workbookView xWindow="450" yWindow="0" windowWidth="24750" windowHeight="11865"/>
  </bookViews>
  <sheets>
    <sheet name="ETAT DU COMPTE US OS RA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D16" i="1" l="1"/>
  <c r="D15" i="1" l="1"/>
  <c r="D24" i="1" l="1"/>
  <c r="B8" i="1" l="1"/>
  <c r="B7" i="1"/>
  <c r="B9" i="1"/>
  <c r="B14" i="1" l="1"/>
  <c r="B16" i="1"/>
  <c r="D6" i="1" l="1"/>
  <c r="B19" i="1" l="1"/>
  <c r="D11" i="1"/>
  <c r="B15" i="1" l="1"/>
  <c r="B29" i="1"/>
  <c r="B13" i="1" l="1"/>
  <c r="D19" i="1" l="1"/>
  <c r="B31" i="1" l="1"/>
  <c r="B28" i="1" s="1"/>
  <c r="B23" i="1"/>
  <c r="B12" i="1" l="1"/>
  <c r="B45" i="1" l="1"/>
  <c r="B44" i="1" s="1"/>
  <c r="B10" i="1" l="1"/>
  <c r="B27" i="1" l="1"/>
  <c r="B24" i="1"/>
  <c r="D25" i="1" l="1"/>
  <c r="D5" i="1"/>
  <c r="B22" i="1"/>
  <c r="B26" i="1"/>
  <c r="B6" i="1"/>
  <c r="B18" i="1"/>
  <c r="B5" i="1"/>
  <c r="D46" i="1" l="1"/>
  <c r="B40" i="1" l="1"/>
  <c r="B34" i="1" l="1"/>
  <c r="B35" i="1"/>
  <c r="B32" i="1" l="1"/>
  <c r="B46" i="1" s="1"/>
</calcChain>
</file>

<file path=xl/sharedStrings.xml><?xml version="1.0" encoding="utf-8"?>
<sst xmlns="http://schemas.openxmlformats.org/spreadsheetml/2006/main" count="82" uniqueCount="78">
  <si>
    <t>RECETTES</t>
  </si>
  <si>
    <t>DEPENSES</t>
  </si>
  <si>
    <t>UNION REGIONALE DES SYNDICATS DES ORGANISMES SOCIAUX DE RHONE ALPES</t>
  </si>
  <si>
    <t>INTITULE</t>
  </si>
  <si>
    <t>MONTANT</t>
  </si>
  <si>
    <t>CONTRIBUTIONS</t>
  </si>
  <si>
    <t>CAF/CPAM AIN</t>
  </si>
  <si>
    <t>CPAM ARDECHE</t>
  </si>
  <si>
    <t>MSA 07/26/42</t>
  </si>
  <si>
    <t>CPAM DROME</t>
  </si>
  <si>
    <t>CAF DROME</t>
  </si>
  <si>
    <t>CAF/CPAM ISERE</t>
  </si>
  <si>
    <t>CAF LOIRE</t>
  </si>
  <si>
    <t>CPAM LOIRE</t>
  </si>
  <si>
    <t>APICIL ISRA</t>
  </si>
  <si>
    <t>CAF RHONE</t>
  </si>
  <si>
    <t>CARSAT</t>
  </si>
  <si>
    <t>CPAM 69</t>
  </si>
  <si>
    <t>POLE EMPLOI</t>
  </si>
  <si>
    <t>UGECAM RA</t>
  </si>
  <si>
    <t>URSSAF RA</t>
  </si>
  <si>
    <t>CAF SAVOIE</t>
  </si>
  <si>
    <t>CPAM SAVOIE</t>
  </si>
  <si>
    <t>CPAM HAUTE SAVOIE</t>
  </si>
  <si>
    <t>FRAIS D'ORGANISATION</t>
  </si>
  <si>
    <t>MATMUT assurance</t>
  </si>
  <si>
    <t>TOTAL DEPENSES</t>
  </si>
  <si>
    <t>FRAIS DE DEPLACEMENTS</t>
  </si>
  <si>
    <t>FREE TELECOM (INTERNET)</t>
  </si>
  <si>
    <t xml:space="preserve">CONVENTION AVOCAT </t>
  </si>
  <si>
    <t xml:space="preserve">TOTAL RECETTES </t>
  </si>
  <si>
    <t>ABONNEMENT IHS RHONE</t>
  </si>
  <si>
    <t>Location salle J. GRIOT</t>
  </si>
  <si>
    <t>ACHATS</t>
  </si>
  <si>
    <t>Frais bancaire</t>
  </si>
  <si>
    <t>Adhésion CIE OSERA 22/23</t>
  </si>
  <si>
    <t>AIDE A DOMICILE LOIRE</t>
  </si>
  <si>
    <t>ETAT DES COMPTES DU 1er janvier 2023 au 31 décembre 2023</t>
  </si>
  <si>
    <t>CREATION VIDEO</t>
  </si>
  <si>
    <t>REUNION REGIONALE du 13 JANVIER</t>
  </si>
  <si>
    <t>REUNION REGIONALE 24 FEVRIER</t>
  </si>
  <si>
    <t>FORMATION "AIDE A LA RENCONTRE DES SALARIES"</t>
  </si>
  <si>
    <t>CAF/CPAM/URSSAF de l'AIN (participation repas)</t>
  </si>
  <si>
    <t xml:space="preserve">Forfait annuel deplacements / stationnement </t>
  </si>
  <si>
    <t>CAF/CPAM/URSSAF de l'AIN (hébergement, déplacements des animateurs, frais de repas des stagiaires et animateurs)</t>
  </si>
  <si>
    <t>Abonnement site internet OSERA ( 4.09.22 au 3.09.23</t>
  </si>
  <si>
    <t>Abonnement site internet virage humain (du 01.11.22 au 01.11.23)</t>
  </si>
  <si>
    <t xml:space="preserve">REUNION REGIONALE 17 MARS </t>
  </si>
  <si>
    <t>REUNION REGIONALE 7 AVRIL</t>
  </si>
  <si>
    <t>fond vert et support</t>
  </si>
  <si>
    <t>sono</t>
  </si>
  <si>
    <t>REUNION REGIONALE 12 MAI</t>
  </si>
  <si>
    <t>REUNION REGIONALE 9 JUIN</t>
  </si>
  <si>
    <r>
      <t xml:space="preserve">SOUTIEN TRIBUNAL Elu CGT CPAM 69 </t>
    </r>
    <r>
      <rPr>
        <sz val="11"/>
        <color theme="1"/>
        <rFont val="Arial"/>
        <family val="2"/>
      </rPr>
      <t>(paiement maître Baradel)</t>
    </r>
  </si>
  <si>
    <t>REUNION REGIONALE SEPTEMBRE</t>
  </si>
  <si>
    <t>AG SYNDIQUES OS RA 12 OCTOBRE 2023</t>
  </si>
  <si>
    <t>REUNION REGIONALE NOVEMBRE</t>
  </si>
  <si>
    <t>REUNION REGIONALE DECEMBRE</t>
  </si>
  <si>
    <t>EVENEMENT SPECTACLE AUX SALARIES OS RHONE 16.06.23</t>
  </si>
  <si>
    <t>courses pour journée préparation salle et évènement</t>
  </si>
  <si>
    <t>EVENEMENT SPECTACLE OS RHONE 16.06.23</t>
  </si>
  <si>
    <t>achat droit musique</t>
  </si>
  <si>
    <t>RENCONTRE DES CPAM 6 JUILLET</t>
  </si>
  <si>
    <t>la création et l'expérimentation auprès des organismes sociaux de l'ain de la formation "aide à la rencontre des salariés"</t>
  </si>
  <si>
    <t>La création de 4 vidéos et de l'achat de matériel associé.</t>
  </si>
  <si>
    <t>l'aide apporté à notre camarade dans son litige avec son employeur</t>
  </si>
  <si>
    <t>remplacement de notre "vieille" sono qui ne fonctionnait plus</t>
  </si>
  <si>
    <t>RENCONTRE REGIONALE DES AIDES A DOMICILE</t>
  </si>
  <si>
    <t>Abonnement CANVA 1 an du 19 septembre 2023 au 18 septembre 2024</t>
  </si>
  <si>
    <t>La création d'un évènement "spectacle" avec les syndicats à destination des salariés</t>
  </si>
  <si>
    <t>REPAS / CAFE</t>
  </si>
  <si>
    <t>)</t>
  </si>
  <si>
    <t>AG SYNDIQUES OS RA (participation repas)</t>
  </si>
  <si>
    <t>Divers invites (hebergement + repas)</t>
  </si>
  <si>
    <t>depart retraitre carte cadeau sylviane T</t>
  </si>
  <si>
    <t>Cette année nous avons effectués des évènements exceptionnels qui ont pu être réalisés grace à notre avance de trésorerie, ce qui explique le déséquilibre du compte d'exercice :</t>
  </si>
  <si>
    <t>frais déplacements des réunions de tournage</t>
  </si>
  <si>
    <t xml:space="preserve">courses café, thé, sucre, … consommables imprimantes et produits ménagers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</si>
</sst>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16" workbookViewId="0">
      <selection activeCell="C55" sqref="C55"/>
    </sheetView>
  </sheetViews>
  <sheetFormatPr baseColWidth="10" defaultRowHeight="15" x14ac:dyDescent="0.25"/>
  <cols>
    <col min="1" max="1" width="62.7109375" customWidth="1"/>
    <col min="2" max="2" width="12.7109375" style="19" bestFit="1" customWidth="1"/>
    <col min="3" max="3" width="53.85546875" bestFit="1" customWidth="1"/>
    <col min="4" max="4" width="13.28515625" style="13" customWidth="1"/>
  </cols>
  <sheetData>
    <row r="1" spans="1:6" x14ac:dyDescent="0.25">
      <c r="A1" s="39" t="s">
        <v>2</v>
      </c>
      <c r="B1" s="39"/>
      <c r="C1" s="39"/>
      <c r="D1" s="39"/>
    </row>
    <row r="2" spans="1:6" x14ac:dyDescent="0.25">
      <c r="A2" s="39" t="s">
        <v>37</v>
      </c>
      <c r="B2" s="39"/>
      <c r="C2" s="39"/>
      <c r="D2" s="39"/>
    </row>
    <row r="3" spans="1:6" ht="18.75" x14ac:dyDescent="0.3">
      <c r="A3" s="41" t="s">
        <v>1</v>
      </c>
      <c r="B3" s="42"/>
      <c r="C3" s="40" t="s">
        <v>0</v>
      </c>
      <c r="D3" s="40"/>
    </row>
    <row r="4" spans="1:6" ht="21" customHeight="1" thickBot="1" x14ac:dyDescent="0.3">
      <c r="A4" s="5" t="s">
        <v>3</v>
      </c>
      <c r="B4" s="6" t="s">
        <v>4</v>
      </c>
      <c r="C4" s="5" t="s">
        <v>3</v>
      </c>
      <c r="D4" s="11" t="s">
        <v>4</v>
      </c>
    </row>
    <row r="5" spans="1:6" ht="15.75" x14ac:dyDescent="0.25">
      <c r="A5" s="3" t="s">
        <v>27</v>
      </c>
      <c r="B5" s="4">
        <f>SUM(B6:B17)</f>
        <v>2786.1500000000005</v>
      </c>
      <c r="C5" s="3" t="s">
        <v>5</v>
      </c>
      <c r="D5" s="12">
        <f>SUM(D6:D24)</f>
        <v>9996.4499999999989</v>
      </c>
    </row>
    <row r="6" spans="1:6" x14ac:dyDescent="0.25">
      <c r="A6" s="25" t="s">
        <v>39</v>
      </c>
      <c r="B6" s="26">
        <f>26+28.5</f>
        <v>54.5</v>
      </c>
      <c r="C6" s="27" t="s">
        <v>6</v>
      </c>
      <c r="D6" s="28">
        <f>295.75+321.75</f>
        <v>617.5</v>
      </c>
    </row>
    <row r="7" spans="1:6" x14ac:dyDescent="0.25">
      <c r="A7" s="25" t="s">
        <v>40</v>
      </c>
      <c r="B7" s="26">
        <f>34.7+68.9+35.1+54.8+41.8</f>
        <v>235.3</v>
      </c>
      <c r="C7" s="27" t="s">
        <v>7</v>
      </c>
      <c r="D7" s="28">
        <v>265.2</v>
      </c>
    </row>
    <row r="8" spans="1:6" x14ac:dyDescent="0.25">
      <c r="A8" s="25" t="s">
        <v>47</v>
      </c>
      <c r="B8" s="26">
        <f>213.5+41.8</f>
        <v>255.3</v>
      </c>
      <c r="C8" s="27" t="s">
        <v>8</v>
      </c>
      <c r="D8" s="28">
        <v>48</v>
      </c>
    </row>
    <row r="9" spans="1:6" x14ac:dyDescent="0.25">
      <c r="A9" s="25" t="s">
        <v>48</v>
      </c>
      <c r="B9" s="26">
        <f>249.1+41.8</f>
        <v>290.89999999999998</v>
      </c>
      <c r="C9" s="27" t="s">
        <v>9</v>
      </c>
      <c r="D9" s="28">
        <v>257.39999999999998</v>
      </c>
    </row>
    <row r="10" spans="1:6" x14ac:dyDescent="0.25">
      <c r="A10" s="25" t="s">
        <v>51</v>
      </c>
      <c r="B10" s="29">
        <f>163.1+38.6</f>
        <v>201.7</v>
      </c>
      <c r="C10" s="27" t="s">
        <v>10</v>
      </c>
      <c r="D10" s="28">
        <v>195</v>
      </c>
    </row>
    <row r="11" spans="1:6" x14ac:dyDescent="0.25">
      <c r="A11" s="25" t="s">
        <v>52</v>
      </c>
      <c r="B11" s="29">
        <v>120.5</v>
      </c>
      <c r="C11" s="30" t="s">
        <v>11</v>
      </c>
      <c r="D11" s="28">
        <f>374.4+386.1</f>
        <v>760.5</v>
      </c>
    </row>
    <row r="12" spans="1:6" x14ac:dyDescent="0.25">
      <c r="A12" s="25" t="s">
        <v>54</v>
      </c>
      <c r="B12" s="29">
        <f>37.1+5+50.8+32</f>
        <v>124.9</v>
      </c>
      <c r="C12" s="25" t="s">
        <v>12</v>
      </c>
      <c r="D12" s="28">
        <v>421.2</v>
      </c>
    </row>
    <row r="13" spans="1:6" x14ac:dyDescent="0.25">
      <c r="A13" s="25" t="s">
        <v>56</v>
      </c>
      <c r="B13" s="26">
        <f>30.5+72.8+35.6</f>
        <v>138.9</v>
      </c>
      <c r="C13" s="25" t="s">
        <v>13</v>
      </c>
      <c r="D13" s="28">
        <v>507</v>
      </c>
    </row>
    <row r="14" spans="1:6" x14ac:dyDescent="0.25">
      <c r="A14" s="25" t="s">
        <v>57</v>
      </c>
      <c r="B14" s="29">
        <f>16.3+22.6+32+50.8+113.8+30.5</f>
        <v>266</v>
      </c>
      <c r="C14" s="31" t="s">
        <v>14</v>
      </c>
      <c r="D14" s="29">
        <v>117</v>
      </c>
    </row>
    <row r="15" spans="1:6" x14ac:dyDescent="0.25">
      <c r="A15" s="25" t="s">
        <v>62</v>
      </c>
      <c r="B15" s="29">
        <f>59.6+38.6+5.95</f>
        <v>104.15</v>
      </c>
      <c r="C15" s="25" t="s">
        <v>15</v>
      </c>
      <c r="D15" s="28">
        <f>17.55+128.7+48.75</f>
        <v>195</v>
      </c>
    </row>
    <row r="16" spans="1:6" x14ac:dyDescent="0.25">
      <c r="A16" s="25" t="s">
        <v>67</v>
      </c>
      <c r="B16" s="29">
        <f>384+11.5+11.5+24+13</f>
        <v>444</v>
      </c>
      <c r="C16" s="30" t="s">
        <v>16</v>
      </c>
      <c r="D16" s="28">
        <f>417.3+429+445.25+425.1</f>
        <v>1716.65</v>
      </c>
      <c r="F16" t="s">
        <v>71</v>
      </c>
    </row>
    <row r="17" spans="1:4" x14ac:dyDescent="0.25">
      <c r="A17" s="25" t="s">
        <v>43</v>
      </c>
      <c r="B17" s="26">
        <v>550</v>
      </c>
      <c r="C17" s="25" t="s">
        <v>17</v>
      </c>
      <c r="D17" s="28">
        <v>616.20000000000005</v>
      </c>
    </row>
    <row r="18" spans="1:4" ht="15.75" x14ac:dyDescent="0.25">
      <c r="A18" s="1" t="s">
        <v>33</v>
      </c>
      <c r="B18" s="2">
        <f>SUM(B19:B21)</f>
        <v>643.09999999999991</v>
      </c>
      <c r="C18" s="25" t="s">
        <v>18</v>
      </c>
      <c r="D18" s="28">
        <v>1261.2</v>
      </c>
    </row>
    <row r="19" spans="1:4" x14ac:dyDescent="0.25">
      <c r="A19" s="25" t="s">
        <v>77</v>
      </c>
      <c r="B19" s="26">
        <f>48.2+19+35+91+50</f>
        <v>243.2</v>
      </c>
      <c r="C19" s="25" t="s">
        <v>36</v>
      </c>
      <c r="D19" s="28">
        <f>78+234</f>
        <v>312</v>
      </c>
    </row>
    <row r="20" spans="1:4" x14ac:dyDescent="0.25">
      <c r="A20" s="32" t="s">
        <v>50</v>
      </c>
      <c r="B20" s="26">
        <v>299.89999999999998</v>
      </c>
      <c r="C20" s="25" t="s">
        <v>19</v>
      </c>
      <c r="D20" s="28">
        <v>1029.5999999999999</v>
      </c>
    </row>
    <row r="21" spans="1:4" x14ac:dyDescent="0.25">
      <c r="A21" s="25" t="s">
        <v>74</v>
      </c>
      <c r="B21" s="26">
        <v>100</v>
      </c>
      <c r="C21" s="25" t="s">
        <v>20</v>
      </c>
      <c r="D21" s="28">
        <v>975</v>
      </c>
    </row>
    <row r="22" spans="1:4" ht="15.75" x14ac:dyDescent="0.25">
      <c r="A22" s="1" t="s">
        <v>38</v>
      </c>
      <c r="B22" s="2">
        <f>SUM(B23:B25)</f>
        <v>304.34000000000003</v>
      </c>
      <c r="C22" s="31" t="s">
        <v>21</v>
      </c>
      <c r="D22" s="29">
        <v>156</v>
      </c>
    </row>
    <row r="23" spans="1:4" x14ac:dyDescent="0.25">
      <c r="A23" s="25" t="s">
        <v>76</v>
      </c>
      <c r="B23" s="26">
        <f>26+35.1+73.7+44</f>
        <v>178.8</v>
      </c>
      <c r="C23" s="25" t="s">
        <v>22</v>
      </c>
      <c r="D23" s="28">
        <v>343.2</v>
      </c>
    </row>
    <row r="24" spans="1:4" x14ac:dyDescent="0.25">
      <c r="A24" s="32" t="s">
        <v>49</v>
      </c>
      <c r="B24" s="26">
        <f>67.55+38.99</f>
        <v>106.53999999999999</v>
      </c>
      <c r="C24" s="30" t="s">
        <v>23</v>
      </c>
      <c r="D24" s="28">
        <f>101.4+101.4</f>
        <v>202.8</v>
      </c>
    </row>
    <row r="25" spans="1:4" ht="14.25" customHeight="1" x14ac:dyDescent="0.25">
      <c r="A25" s="25" t="s">
        <v>61</v>
      </c>
      <c r="B25" s="26">
        <v>19</v>
      </c>
      <c r="C25" s="16" t="s">
        <v>41</v>
      </c>
      <c r="D25" s="18">
        <f>SUM(D26:D26)</f>
        <v>190</v>
      </c>
    </row>
    <row r="26" spans="1:4" ht="15.75" x14ac:dyDescent="0.25">
      <c r="A26" s="8" t="s">
        <v>41</v>
      </c>
      <c r="B26" s="2">
        <f>SUM(B27:B27)</f>
        <v>922.5</v>
      </c>
      <c r="C26" s="32" t="s">
        <v>42</v>
      </c>
      <c r="D26" s="29">
        <v>190</v>
      </c>
    </row>
    <row r="27" spans="1:4" ht="30" x14ac:dyDescent="0.25">
      <c r="A27" s="33" t="s">
        <v>44</v>
      </c>
      <c r="B27" s="29">
        <f>397.2+65.3+60+400</f>
        <v>922.5</v>
      </c>
      <c r="C27" s="8" t="s">
        <v>72</v>
      </c>
      <c r="D27" s="18">
        <v>700</v>
      </c>
    </row>
    <row r="28" spans="1:4" ht="15.75" x14ac:dyDescent="0.25">
      <c r="A28" s="1" t="s">
        <v>55</v>
      </c>
      <c r="B28" s="2">
        <f>SUM(B29:B31)</f>
        <v>2171.92</v>
      </c>
      <c r="C28" s="1" t="s">
        <v>60</v>
      </c>
      <c r="D28" s="18">
        <v>101</v>
      </c>
    </row>
    <row r="29" spans="1:4" ht="15.75" x14ac:dyDescent="0.25">
      <c r="A29" s="25" t="s">
        <v>27</v>
      </c>
      <c r="B29" s="29">
        <f>721.9+110.4+35+10</f>
        <v>877.3</v>
      </c>
      <c r="C29" s="21"/>
      <c r="D29" s="22"/>
    </row>
    <row r="30" spans="1:4" x14ac:dyDescent="0.25">
      <c r="A30" s="33" t="s">
        <v>70</v>
      </c>
      <c r="B30" s="29">
        <v>817.18</v>
      </c>
    </row>
    <row r="31" spans="1:4" x14ac:dyDescent="0.25">
      <c r="A31" s="33" t="s">
        <v>73</v>
      </c>
      <c r="B31" s="29">
        <f>312.95+164.49</f>
        <v>477.44</v>
      </c>
    </row>
    <row r="32" spans="1:4" s="17" customFormat="1" ht="15.75" x14ac:dyDescent="0.25">
      <c r="A32" s="1" t="s">
        <v>24</v>
      </c>
      <c r="B32" s="2">
        <f>SUM(B33:B41)</f>
        <v>1654.72</v>
      </c>
      <c r="C32"/>
      <c r="D32" s="13"/>
    </row>
    <row r="33" spans="1:4" s="17" customFormat="1" x14ac:dyDescent="0.25">
      <c r="A33" s="25" t="s">
        <v>32</v>
      </c>
      <c r="B33" s="26">
        <v>118</v>
      </c>
      <c r="C33"/>
      <c r="D33" s="13"/>
    </row>
    <row r="34" spans="1:4" s="17" customFormat="1" x14ac:dyDescent="0.25">
      <c r="A34" s="25" t="s">
        <v>28</v>
      </c>
      <c r="B34" s="26">
        <f>39.99*11+40.43</f>
        <v>480.32000000000005</v>
      </c>
      <c r="C34"/>
      <c r="D34" s="13"/>
    </row>
    <row r="35" spans="1:4" x14ac:dyDescent="0.25">
      <c r="A35" s="33" t="s">
        <v>45</v>
      </c>
      <c r="B35" s="26">
        <f>8.48+1.1+133.61</f>
        <v>143.19000000000003</v>
      </c>
    </row>
    <row r="36" spans="1:4" x14ac:dyDescent="0.25">
      <c r="A36" s="32" t="s">
        <v>46</v>
      </c>
      <c r="B36" s="26">
        <v>48.26</v>
      </c>
    </row>
    <row r="37" spans="1:4" x14ac:dyDescent="0.25">
      <c r="A37" s="25" t="s">
        <v>25</v>
      </c>
      <c r="B37" s="26">
        <v>461.16</v>
      </c>
    </row>
    <row r="38" spans="1:4" x14ac:dyDescent="0.25">
      <c r="A38" s="25" t="s">
        <v>68</v>
      </c>
      <c r="B38" s="26">
        <v>109.99</v>
      </c>
    </row>
    <row r="39" spans="1:4" x14ac:dyDescent="0.25">
      <c r="A39" s="25" t="s">
        <v>35</v>
      </c>
      <c r="B39" s="29">
        <v>100</v>
      </c>
    </row>
    <row r="40" spans="1:4" ht="15.75" customHeight="1" x14ac:dyDescent="0.25">
      <c r="A40" s="25" t="s">
        <v>34</v>
      </c>
      <c r="B40" s="26">
        <f>9.9*12</f>
        <v>118.80000000000001</v>
      </c>
    </row>
    <row r="41" spans="1:4" ht="16.5" customHeight="1" x14ac:dyDescent="0.25">
      <c r="A41" s="25" t="s">
        <v>31</v>
      </c>
      <c r="B41" s="26">
        <v>75</v>
      </c>
    </row>
    <row r="42" spans="1:4" ht="16.5" customHeight="1" x14ac:dyDescent="0.25">
      <c r="A42" s="8" t="s">
        <v>29</v>
      </c>
      <c r="B42" s="2">
        <v>1800</v>
      </c>
    </row>
    <row r="43" spans="1:4" ht="30" x14ac:dyDescent="0.25">
      <c r="A43" s="37" t="s">
        <v>53</v>
      </c>
      <c r="B43" s="2">
        <v>1000</v>
      </c>
    </row>
    <row r="44" spans="1:4" ht="31.5" x14ac:dyDescent="0.25">
      <c r="A44" s="37" t="s">
        <v>58</v>
      </c>
      <c r="B44" s="2">
        <f>2300+B45</f>
        <v>2664.92</v>
      </c>
    </row>
    <row r="45" spans="1:4" ht="15.75" x14ac:dyDescent="0.25">
      <c r="A45" s="24" t="s">
        <v>59</v>
      </c>
      <c r="B45" s="23">
        <f>122.69+242.23</f>
        <v>364.91999999999996</v>
      </c>
    </row>
    <row r="46" spans="1:4" ht="18.75" x14ac:dyDescent="0.25">
      <c r="A46" s="7" t="s">
        <v>26</v>
      </c>
      <c r="B46" s="7">
        <f>B44+B43+B42+B32+B28+B26+B22+B18+B5</f>
        <v>13947.650000000001</v>
      </c>
      <c r="C46" s="10" t="s">
        <v>30</v>
      </c>
      <c r="D46" s="10">
        <f>D25+D27+D5+D28</f>
        <v>10987.449999999999</v>
      </c>
    </row>
    <row r="47" spans="1:4" ht="18.75" x14ac:dyDescent="0.25">
      <c r="A47" s="9"/>
      <c r="B47" s="14"/>
    </row>
    <row r="48" spans="1:4" ht="18.75" x14ac:dyDescent="0.3">
      <c r="A48" s="38"/>
    </row>
    <row r="49" spans="1:4" ht="15.75" x14ac:dyDescent="0.25">
      <c r="B49" s="15"/>
    </row>
    <row r="50" spans="1:4" ht="35.450000000000003" customHeight="1" x14ac:dyDescent="0.25">
      <c r="A50" s="43" t="s">
        <v>75</v>
      </c>
      <c r="B50" s="43"/>
      <c r="C50" s="43"/>
      <c r="D50" s="36"/>
    </row>
    <row r="51" spans="1:4" x14ac:dyDescent="0.25">
      <c r="A51" s="17" t="s">
        <v>63</v>
      </c>
      <c r="B51" s="34"/>
      <c r="C51" s="17"/>
    </row>
    <row r="52" spans="1:4" x14ac:dyDescent="0.25">
      <c r="A52" s="17" t="s">
        <v>64</v>
      </c>
      <c r="B52" s="34"/>
      <c r="C52" s="17"/>
    </row>
    <row r="53" spans="1:4" x14ac:dyDescent="0.25">
      <c r="A53" s="17" t="s">
        <v>69</v>
      </c>
      <c r="B53" s="34"/>
      <c r="C53" s="17"/>
    </row>
    <row r="54" spans="1:4" x14ac:dyDescent="0.25">
      <c r="A54" s="17" t="s">
        <v>65</v>
      </c>
      <c r="B54" s="34"/>
      <c r="C54" s="35"/>
    </row>
    <row r="55" spans="1:4" x14ac:dyDescent="0.25">
      <c r="A55" s="17" t="s">
        <v>66</v>
      </c>
      <c r="B55" s="34"/>
      <c r="C55" s="17"/>
    </row>
    <row r="56" spans="1:4" ht="15.75" x14ac:dyDescent="0.25">
      <c r="A56" s="20"/>
    </row>
  </sheetData>
  <mergeCells count="5">
    <mergeCell ref="A1:D1"/>
    <mergeCell ref="A2:D2"/>
    <mergeCell ref="C3:D3"/>
    <mergeCell ref="A3:B3"/>
    <mergeCell ref="A50:C50"/>
  </mergeCells>
  <pageMargins left="0.25" right="0.25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ETAT DU COMPTE US OS RA</vt:lpstr>
      <vt:lpstr>Feuil2</vt:lpstr>
      <vt:lpstr>Feuil3</vt:lpstr>
    </vt:vector>
  </TitlesOfParts>
  <Company>CNAMTS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PEREYRON-15324</dc:creator>
  <cp:lastModifiedBy>Pierre-Yves DROGOZ 428</cp:lastModifiedBy>
  <cp:lastPrinted>2024-03-13T10:50:15Z</cp:lastPrinted>
  <dcterms:created xsi:type="dcterms:W3CDTF">2019-01-22T14:04:23Z</dcterms:created>
  <dcterms:modified xsi:type="dcterms:W3CDTF">2024-03-18T10:38:50Z</dcterms:modified>
</cp:coreProperties>
</file>